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clair Solon\Dropbox\Sanclair\Contas de Gestão - Sanclair\2019\"/>
    </mc:Choice>
  </mc:AlternateContent>
  <xr:revisionPtr revIDLastSave="0" documentId="13_ncr:40009_{4EA93E66-8D60-4500-8660-A60EBA5D6E85}" xr6:coauthVersionLast="45" xr6:coauthVersionMax="45" xr10:uidLastSave="{00000000-0000-0000-0000-000000000000}"/>
  <bookViews>
    <workbookView xWindow="-120" yWindow="-120" windowWidth="20730" windowHeight="11160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E35" i="1"/>
  <c r="E33" i="1"/>
  <c r="I33" i="1" s="1"/>
  <c r="G36" i="1"/>
  <c r="I36" i="1"/>
  <c r="G37" i="1"/>
  <c r="I37" i="1"/>
  <c r="G38" i="1"/>
  <c r="I38" i="1"/>
  <c r="G39" i="1"/>
  <c r="I39" i="1"/>
  <c r="G40" i="1"/>
  <c r="I40" i="1"/>
  <c r="G41" i="1"/>
  <c r="I41" i="1"/>
  <c r="G42" i="1"/>
  <c r="I42" i="1"/>
  <c r="G43" i="1"/>
  <c r="I43" i="1"/>
  <c r="G44" i="1"/>
  <c r="I44" i="1"/>
  <c r="G45" i="1"/>
  <c r="I45" i="1"/>
  <c r="G46" i="1"/>
  <c r="I46" i="1"/>
  <c r="G35" i="1"/>
  <c r="I35" i="1"/>
  <c r="E34" i="1"/>
  <c r="E31" i="1"/>
  <c r="E32" i="1"/>
  <c r="G32" i="1" s="1"/>
  <c r="E30" i="1"/>
  <c r="E29" i="1"/>
  <c r="I29" i="1" s="1"/>
  <c r="E28" i="1"/>
  <c r="E27" i="1"/>
  <c r="G27" i="1" s="1"/>
  <c r="E26" i="1"/>
  <c r="E25" i="1"/>
  <c r="G25" i="1" s="1"/>
  <c r="E24" i="1"/>
  <c r="E23" i="1"/>
  <c r="G23" i="1" s="1"/>
  <c r="E22" i="1"/>
  <c r="G22" i="1" s="1"/>
  <c r="E21" i="1"/>
  <c r="I21" i="1" s="1"/>
  <c r="E18" i="1"/>
  <c r="G18" i="1" s="1"/>
  <c r="E17" i="1"/>
  <c r="G17" i="1" s="1"/>
  <c r="E16" i="1"/>
  <c r="I16" i="1" s="1"/>
  <c r="E15" i="1"/>
  <c r="G15" i="1" s="1"/>
  <c r="E14" i="1"/>
  <c r="I14" i="1" s="1"/>
  <c r="E13" i="1"/>
  <c r="G13" i="1" s="1"/>
  <c r="G8" i="1"/>
  <c r="G10" i="1"/>
  <c r="G19" i="1"/>
  <c r="G20" i="1"/>
  <c r="G24" i="1"/>
  <c r="G26" i="1"/>
  <c r="G28" i="1"/>
  <c r="G29" i="1"/>
  <c r="G30" i="1"/>
  <c r="G31" i="1"/>
  <c r="G33" i="1"/>
  <c r="G34" i="1"/>
  <c r="E12" i="1"/>
  <c r="G12" i="1" s="1"/>
  <c r="E11" i="1"/>
  <c r="G11" i="1" s="1"/>
  <c r="E9" i="1"/>
  <c r="G9" i="1" s="1"/>
  <c r="E7" i="1"/>
  <c r="I7" i="1" s="1"/>
  <c r="I34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I22" i="1"/>
  <c r="I23" i="1"/>
  <c r="I24" i="1"/>
  <c r="I26" i="1"/>
  <c r="I28" i="1"/>
  <c r="I30" i="1"/>
  <c r="I31" i="1"/>
  <c r="I8" i="1"/>
  <c r="I9" i="1"/>
  <c r="I10" i="1"/>
  <c r="I18" i="1"/>
  <c r="I19" i="1"/>
  <c r="I20" i="1"/>
  <c r="I13" i="1" l="1"/>
  <c r="I32" i="1"/>
  <c r="I27" i="1"/>
  <c r="G21" i="1"/>
  <c r="I15" i="1"/>
  <c r="I25" i="1"/>
  <c r="I12" i="1"/>
  <c r="I17" i="1"/>
  <c r="G16" i="1"/>
  <c r="I11" i="1"/>
  <c r="G7" i="1"/>
  <c r="G14" i="1"/>
</calcChain>
</file>

<file path=xl/sharedStrings.xml><?xml version="1.0" encoding="utf-8"?>
<sst xmlns="http://schemas.openxmlformats.org/spreadsheetml/2006/main" count="91" uniqueCount="57">
  <si>
    <t>Ítem</t>
  </si>
  <si>
    <t>Unidade</t>
  </si>
  <si>
    <t>Entradas</t>
  </si>
  <si>
    <t>Saídas</t>
  </si>
  <si>
    <t>Custo médio</t>
  </si>
  <si>
    <t>Custo total</t>
  </si>
  <si>
    <t>Quantidade</t>
  </si>
  <si>
    <t>Saldo final</t>
  </si>
  <si>
    <t>Descrição do material</t>
  </si>
  <si>
    <t>DEMONSTRATIVO DA MOVIMENTAÇÃO DO ALMOXARIFADO/2017</t>
  </si>
  <si>
    <t>Estoque no ínicio do exercício</t>
  </si>
  <si>
    <t>L</t>
  </si>
  <si>
    <t>ÁGUA SANITÁRIA</t>
  </si>
  <si>
    <t>ÁLCOOL EM GEL 70%</t>
  </si>
  <si>
    <t>ÁLCOOL LÍQUIDO</t>
  </si>
  <si>
    <t>BALDE PEQUENO</t>
  </si>
  <si>
    <t>UND</t>
  </si>
  <si>
    <t>ODORIZADOR DE AMBIENTES</t>
  </si>
  <si>
    <t>ESPONJA DE AÇO</t>
  </si>
  <si>
    <t>PCT</t>
  </si>
  <si>
    <t>ESPONJA MULTIUSO</t>
  </si>
  <si>
    <t>UNI</t>
  </si>
  <si>
    <t>COPO DESCARTÁVEL 50ML</t>
  </si>
  <si>
    <t>COPO DESCARTÁVEL 150ML</t>
  </si>
  <si>
    <t>DESINFETANTE DE USO GERAL 2L</t>
  </si>
  <si>
    <t>DETERGENTE 500ML</t>
  </si>
  <si>
    <t>FÓSFORO</t>
  </si>
  <si>
    <t>LIMPA ALUMÍNIO 500ML</t>
  </si>
  <si>
    <t>PAR</t>
  </si>
  <si>
    <t>PÁ PEQUENA</t>
  </si>
  <si>
    <t>PANO DE CHÃO</t>
  </si>
  <si>
    <t>PANO DE PRATOS</t>
  </si>
  <si>
    <t>PAPEL HIGIÊNICO</t>
  </si>
  <si>
    <t>FD</t>
  </si>
  <si>
    <t>PAPEL TOALHA</t>
  </si>
  <si>
    <t>PASTILHA SANITÁRIA</t>
  </si>
  <si>
    <t>RODO</t>
  </si>
  <si>
    <t>SABÃO EM BARRA</t>
  </si>
  <si>
    <t>SABÃO EM PÓ</t>
  </si>
  <si>
    <t>SABONETE LÍQUIDO</t>
  </si>
  <si>
    <t>SACO DE LIXO 200L</t>
  </si>
  <si>
    <t>SACO DE LIXO 100L</t>
  </si>
  <si>
    <t>VASSOURA PIAÇAVA</t>
  </si>
  <si>
    <t>LUVAS PARA LIMPEZA PESADA - ANTIDERRAPANTE</t>
  </si>
  <si>
    <t>SACO DE LIXO 15L</t>
  </si>
  <si>
    <t>VASSOURA DE PELO CABO EM MADEIRA</t>
  </si>
  <si>
    <t>ÁCIDO MURIÁTICO 500ML</t>
  </si>
  <si>
    <t>COPO DESCARTÁVEL 300ML</t>
  </si>
  <si>
    <t>FLANELA PARA LIMPEZA EM ALGODÃO</t>
  </si>
  <si>
    <t>INSETICIDA SEM ODOR EM SPRAY</t>
  </si>
  <si>
    <t>LIMPA VIDRO 500ML</t>
  </si>
  <si>
    <t>PAPEL TOALHA EM ROLO C/ 2UND</t>
  </si>
  <si>
    <t xml:space="preserve">SABONETE EM BARRA </t>
  </si>
  <si>
    <t>SACO DE LIXO 50L</t>
  </si>
  <si>
    <t>VASSOURA DE PELO CABO PLÁSTICO CEPA 60CM</t>
  </si>
  <si>
    <t>VASSOURA DE CERDAS EM NYLON</t>
  </si>
  <si>
    <t>VASSOURÃO DE RUA 60CM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</si>
</sst>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3" fillId="0" borderId="0" xfId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43" fontId="3" fillId="0" borderId="4" xfId="1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43" fontId="3" fillId="0" borderId="4" xfId="1" applyFont="1" applyBorder="1" applyAlignment="1">
      <alignment horizontal="right" wrapText="1"/>
    </xf>
    <xf numFmtId="43" fontId="3" fillId="0" borderId="0" xfId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172" fontId="2" fillId="0" borderId="1" xfId="1" applyNumberFormat="1" applyFont="1" applyBorder="1" applyAlignment="1">
      <alignment horizontal="center" vertical="center"/>
    </xf>
    <xf numFmtId="172" fontId="2" fillId="0" borderId="2" xfId="1" applyNumberFormat="1" applyFont="1" applyBorder="1" applyAlignment="1">
      <alignment horizontal="center" vertical="center"/>
    </xf>
    <xf numFmtId="172" fontId="2" fillId="0" borderId="3" xfId="1" applyNumberFormat="1" applyFont="1" applyBorder="1" applyAlignment="1">
      <alignment horizontal="center" vertical="center"/>
    </xf>
    <xf numFmtId="172" fontId="3" fillId="0" borderId="4" xfId="1" applyNumberFormat="1" applyFont="1" applyBorder="1" applyAlignment="1">
      <alignment horizontal="center"/>
    </xf>
    <xf numFmtId="172" fontId="3" fillId="0" borderId="0" xfId="1" applyNumberFormat="1" applyFont="1" applyBorder="1" applyAlignment="1">
      <alignment horizontal="left"/>
    </xf>
    <xf numFmtId="172" fontId="3" fillId="0" borderId="4" xfId="1" applyNumberFormat="1" applyFon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B7" sqref="B7"/>
    </sheetView>
  </sheetViews>
  <sheetFormatPr defaultRowHeight="12.75" x14ac:dyDescent="0.2"/>
  <cols>
    <col min="1" max="1" width="8" style="3" customWidth="1"/>
    <col min="2" max="2" width="86.5703125" style="4" customWidth="1"/>
    <col min="3" max="3" width="7.140625" style="2" customWidth="1"/>
    <col min="4" max="4" width="25.5703125" style="22" bestFit="1" customWidth="1"/>
    <col min="5" max="5" width="9.7109375" style="22" customWidth="1"/>
    <col min="6" max="6" width="10.85546875" style="22" customWidth="1"/>
    <col min="7" max="7" width="9.85546875" style="22" customWidth="1"/>
    <col min="8" max="8" width="9.28515625" style="10" customWidth="1"/>
    <col min="9" max="9" width="10.85546875" style="1" customWidth="1"/>
    <col min="10" max="12" width="12.7109375" style="1" customWidth="1"/>
    <col min="13" max="16384" width="9.140625" style="2"/>
  </cols>
  <sheetData>
    <row r="1" spans="1:11" x14ac:dyDescent="0.2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11" x14ac:dyDescent="0.2">
      <c r="A3" s="17" t="s">
        <v>0</v>
      </c>
      <c r="B3" s="16" t="s">
        <v>8</v>
      </c>
      <c r="C3" s="15" t="s">
        <v>1</v>
      </c>
      <c r="D3" s="12" t="s">
        <v>6</v>
      </c>
      <c r="E3" s="12"/>
      <c r="F3" s="12"/>
      <c r="G3" s="12"/>
      <c r="H3" s="13" t="s">
        <v>4</v>
      </c>
      <c r="I3" s="14" t="s">
        <v>5</v>
      </c>
    </row>
    <row r="4" spans="1:11" ht="15" customHeight="1" x14ac:dyDescent="0.2">
      <c r="A4" s="17"/>
      <c r="B4" s="16"/>
      <c r="C4" s="15"/>
      <c r="D4" s="18" t="s">
        <v>10</v>
      </c>
      <c r="E4" s="18" t="s">
        <v>2</v>
      </c>
      <c r="F4" s="18" t="s">
        <v>3</v>
      </c>
      <c r="G4" s="18" t="s">
        <v>7</v>
      </c>
      <c r="H4" s="13"/>
      <c r="I4" s="14"/>
    </row>
    <row r="5" spans="1:11" x14ac:dyDescent="0.2">
      <c r="A5" s="17"/>
      <c r="B5" s="16"/>
      <c r="C5" s="15"/>
      <c r="D5" s="19"/>
      <c r="E5" s="19"/>
      <c r="F5" s="19"/>
      <c r="G5" s="19"/>
      <c r="H5" s="13"/>
      <c r="I5" s="14"/>
    </row>
    <row r="6" spans="1:11" ht="5.25" customHeight="1" x14ac:dyDescent="0.2">
      <c r="A6" s="17"/>
      <c r="B6" s="16"/>
      <c r="C6" s="15"/>
      <c r="D6" s="20"/>
      <c r="E6" s="20"/>
      <c r="F6" s="20"/>
      <c r="G6" s="20"/>
      <c r="H6" s="13"/>
      <c r="I6" s="14"/>
    </row>
    <row r="7" spans="1:11" x14ac:dyDescent="0.2">
      <c r="A7" s="6">
        <v>1</v>
      </c>
      <c r="B7" s="7" t="s">
        <v>12</v>
      </c>
      <c r="C7" s="8" t="s">
        <v>11</v>
      </c>
      <c r="D7" s="21">
        <v>23</v>
      </c>
      <c r="E7" s="23">
        <f>200+150+259+40+30+130+200+42+190+1800+700</f>
        <v>3741</v>
      </c>
      <c r="F7" s="23">
        <v>3728</v>
      </c>
      <c r="G7" s="23">
        <f>(E7-F7)+D7</f>
        <v>36</v>
      </c>
      <c r="H7" s="9">
        <v>1.8</v>
      </c>
      <c r="I7" s="5">
        <f>E7*H7</f>
        <v>6733.8</v>
      </c>
      <c r="K7" s="2"/>
    </row>
    <row r="8" spans="1:11" x14ac:dyDescent="0.2">
      <c r="A8" s="6">
        <f>A7+1</f>
        <v>2</v>
      </c>
      <c r="B8" s="7" t="s">
        <v>13</v>
      </c>
      <c r="C8" s="8" t="s">
        <v>11</v>
      </c>
      <c r="D8" s="21">
        <v>0</v>
      </c>
      <c r="E8" s="23">
        <v>50</v>
      </c>
      <c r="F8" s="23">
        <v>50</v>
      </c>
      <c r="G8" s="23">
        <f t="shared" ref="G8:G34" si="0">(E8-F8)+D8</f>
        <v>0</v>
      </c>
      <c r="H8" s="9">
        <v>6</v>
      </c>
      <c r="I8" s="5">
        <f t="shared" ref="I8:I21" si="1">E8*H8</f>
        <v>300</v>
      </c>
    </row>
    <row r="9" spans="1:11" x14ac:dyDescent="0.2">
      <c r="A9" s="6">
        <f t="shared" ref="A9:A46" si="2">A8+1</f>
        <v>3</v>
      </c>
      <c r="B9" s="7" t="s">
        <v>14</v>
      </c>
      <c r="C9" s="8" t="s">
        <v>11</v>
      </c>
      <c r="D9" s="21">
        <v>0</v>
      </c>
      <c r="E9" s="23">
        <f>30+30+65+35</f>
        <v>160</v>
      </c>
      <c r="F9" s="23">
        <v>160</v>
      </c>
      <c r="G9" s="23">
        <f t="shared" si="0"/>
        <v>0</v>
      </c>
      <c r="H9" s="9">
        <v>7.98</v>
      </c>
      <c r="I9" s="5">
        <f t="shared" si="1"/>
        <v>1276.8000000000002</v>
      </c>
    </row>
    <row r="10" spans="1:11" x14ac:dyDescent="0.2">
      <c r="A10" s="6">
        <f t="shared" si="2"/>
        <v>4</v>
      </c>
      <c r="B10" s="7" t="s">
        <v>15</v>
      </c>
      <c r="C10" s="8" t="s">
        <v>16</v>
      </c>
      <c r="D10" s="21">
        <v>0</v>
      </c>
      <c r="E10" s="23">
        <v>11</v>
      </c>
      <c r="F10" s="23">
        <v>11</v>
      </c>
      <c r="G10" s="23">
        <f t="shared" si="0"/>
        <v>0</v>
      </c>
      <c r="H10" s="9">
        <v>13.99</v>
      </c>
      <c r="I10" s="5">
        <f t="shared" si="1"/>
        <v>153.89000000000001</v>
      </c>
    </row>
    <row r="11" spans="1:11" x14ac:dyDescent="0.2">
      <c r="A11" s="6">
        <f t="shared" si="2"/>
        <v>5</v>
      </c>
      <c r="B11" s="7" t="s">
        <v>17</v>
      </c>
      <c r="C11" s="8" t="s">
        <v>16</v>
      </c>
      <c r="D11" s="21">
        <v>0</v>
      </c>
      <c r="E11" s="23">
        <f>16+6+2+40+10</f>
        <v>74</v>
      </c>
      <c r="F11" s="23">
        <v>74</v>
      </c>
      <c r="G11" s="23">
        <f t="shared" si="0"/>
        <v>0</v>
      </c>
      <c r="H11" s="9">
        <v>11</v>
      </c>
      <c r="I11" s="5">
        <f t="shared" si="1"/>
        <v>814</v>
      </c>
    </row>
    <row r="12" spans="1:11" x14ac:dyDescent="0.2">
      <c r="A12" s="6">
        <f t="shared" si="2"/>
        <v>6</v>
      </c>
      <c r="B12" s="7" t="s">
        <v>18</v>
      </c>
      <c r="C12" s="8" t="s">
        <v>19</v>
      </c>
      <c r="D12" s="21">
        <v>58</v>
      </c>
      <c r="E12" s="23">
        <f>16+8+6+6+12+2+350+100</f>
        <v>500</v>
      </c>
      <c r="F12" s="23">
        <v>502</v>
      </c>
      <c r="G12" s="23">
        <f t="shared" si="0"/>
        <v>56</v>
      </c>
      <c r="H12" s="9">
        <v>2</v>
      </c>
      <c r="I12" s="5">
        <f t="shared" si="1"/>
        <v>1000</v>
      </c>
    </row>
    <row r="13" spans="1:11" x14ac:dyDescent="0.2">
      <c r="A13" s="6">
        <f t="shared" si="2"/>
        <v>7</v>
      </c>
      <c r="B13" s="7" t="s">
        <v>20</v>
      </c>
      <c r="C13" s="8" t="s">
        <v>21</v>
      </c>
      <c r="D13" s="21">
        <v>0</v>
      </c>
      <c r="E13" s="23">
        <f>34+4+12+6+40+70+30</f>
        <v>196</v>
      </c>
      <c r="F13" s="23">
        <v>196</v>
      </c>
      <c r="G13" s="23">
        <f t="shared" si="0"/>
        <v>0</v>
      </c>
      <c r="H13" s="9">
        <v>0.63</v>
      </c>
      <c r="I13" s="5">
        <f t="shared" si="1"/>
        <v>123.48</v>
      </c>
    </row>
    <row r="14" spans="1:11" x14ac:dyDescent="0.2">
      <c r="A14" s="6">
        <f t="shared" si="2"/>
        <v>8</v>
      </c>
      <c r="B14" s="7" t="s">
        <v>22</v>
      </c>
      <c r="C14" s="8" t="s">
        <v>19</v>
      </c>
      <c r="D14" s="21">
        <v>22</v>
      </c>
      <c r="E14" s="23">
        <f>40+30+8+4+6+12+350+50</f>
        <v>500</v>
      </c>
      <c r="F14" s="23">
        <v>502</v>
      </c>
      <c r="G14" s="23">
        <f t="shared" si="0"/>
        <v>20</v>
      </c>
      <c r="H14" s="9">
        <v>1.9</v>
      </c>
      <c r="I14" s="5">
        <f t="shared" si="1"/>
        <v>950</v>
      </c>
    </row>
    <row r="15" spans="1:11" x14ac:dyDescent="0.2">
      <c r="A15" s="6">
        <f t="shared" si="2"/>
        <v>9</v>
      </c>
      <c r="B15" s="7" t="s">
        <v>23</v>
      </c>
      <c r="C15" s="8" t="s">
        <v>19</v>
      </c>
      <c r="D15" s="21">
        <v>152</v>
      </c>
      <c r="E15" s="23">
        <f>360+200+530+8+30+130+100+40+91+300+700</f>
        <v>2489</v>
      </c>
      <c r="F15" s="23">
        <v>2491</v>
      </c>
      <c r="G15" s="23">
        <f t="shared" si="0"/>
        <v>150</v>
      </c>
      <c r="H15" s="9">
        <v>2.9</v>
      </c>
      <c r="I15" s="5">
        <f t="shared" si="1"/>
        <v>7218.0999999999995</v>
      </c>
    </row>
    <row r="16" spans="1:11" x14ac:dyDescent="0.2">
      <c r="A16" s="6">
        <f t="shared" si="2"/>
        <v>10</v>
      </c>
      <c r="B16" s="7" t="s">
        <v>24</v>
      </c>
      <c r="C16" s="8" t="s">
        <v>11</v>
      </c>
      <c r="D16" s="21">
        <v>37</v>
      </c>
      <c r="E16" s="23">
        <f>20+45+250+8+9+128+200+20+764+160+40</f>
        <v>1644</v>
      </c>
      <c r="F16" s="23">
        <v>1654</v>
      </c>
      <c r="G16" s="23">
        <f t="shared" si="0"/>
        <v>27</v>
      </c>
      <c r="H16" s="9">
        <v>6.3</v>
      </c>
      <c r="I16" s="5">
        <f t="shared" si="1"/>
        <v>10357.199999999999</v>
      </c>
    </row>
    <row r="17" spans="1:9" x14ac:dyDescent="0.2">
      <c r="A17" s="6">
        <f t="shared" si="2"/>
        <v>11</v>
      </c>
      <c r="B17" s="7" t="s">
        <v>25</v>
      </c>
      <c r="C17" s="8" t="s">
        <v>16</v>
      </c>
      <c r="D17" s="21">
        <v>0</v>
      </c>
      <c r="E17" s="23">
        <f>50+240+8+128+200+30+520+700+300</f>
        <v>2176</v>
      </c>
      <c r="F17" s="23">
        <v>2176</v>
      </c>
      <c r="G17" s="23">
        <f t="shared" si="0"/>
        <v>0</v>
      </c>
      <c r="H17" s="9">
        <v>1.3</v>
      </c>
      <c r="I17" s="5">
        <f t="shared" si="1"/>
        <v>2828.8</v>
      </c>
    </row>
    <row r="18" spans="1:9" x14ac:dyDescent="0.2">
      <c r="A18" s="6">
        <f t="shared" si="2"/>
        <v>12</v>
      </c>
      <c r="B18" s="7" t="s">
        <v>26</v>
      </c>
      <c r="C18" s="8" t="s">
        <v>33</v>
      </c>
      <c r="D18" s="21">
        <v>1</v>
      </c>
      <c r="E18" s="23">
        <f>10+4+4+2</f>
        <v>20</v>
      </c>
      <c r="F18" s="23">
        <v>18</v>
      </c>
      <c r="G18" s="23">
        <f t="shared" si="0"/>
        <v>3</v>
      </c>
      <c r="H18" s="9">
        <v>2.99</v>
      </c>
      <c r="I18" s="5">
        <f t="shared" si="1"/>
        <v>59.800000000000004</v>
      </c>
    </row>
    <row r="19" spans="1:9" x14ac:dyDescent="0.2">
      <c r="A19" s="6">
        <f t="shared" si="2"/>
        <v>13</v>
      </c>
      <c r="B19" s="7" t="s">
        <v>27</v>
      </c>
      <c r="C19" s="8" t="s">
        <v>16</v>
      </c>
      <c r="D19" s="21">
        <v>126</v>
      </c>
      <c r="E19" s="23">
        <v>30</v>
      </c>
      <c r="F19" s="23">
        <v>24</v>
      </c>
      <c r="G19" s="23">
        <f t="shared" si="0"/>
        <v>132</v>
      </c>
      <c r="H19" s="9">
        <v>2</v>
      </c>
      <c r="I19" s="5">
        <f t="shared" si="1"/>
        <v>60</v>
      </c>
    </row>
    <row r="20" spans="1:9" x14ac:dyDescent="0.2">
      <c r="A20" s="6">
        <f t="shared" si="2"/>
        <v>14</v>
      </c>
      <c r="B20" s="7" t="s">
        <v>43</v>
      </c>
      <c r="C20" s="8" t="s">
        <v>28</v>
      </c>
      <c r="D20" s="21">
        <v>5</v>
      </c>
      <c r="E20" s="23">
        <v>20</v>
      </c>
      <c r="F20" s="23">
        <v>24</v>
      </c>
      <c r="G20" s="23">
        <f t="shared" si="0"/>
        <v>1</v>
      </c>
      <c r="H20" s="9">
        <v>4.5</v>
      </c>
      <c r="I20" s="5">
        <f t="shared" si="1"/>
        <v>90</v>
      </c>
    </row>
    <row r="21" spans="1:9" x14ac:dyDescent="0.2">
      <c r="A21" s="6">
        <f t="shared" si="2"/>
        <v>15</v>
      </c>
      <c r="B21" s="7" t="s">
        <v>29</v>
      </c>
      <c r="C21" s="8" t="s">
        <v>16</v>
      </c>
      <c r="D21" s="21">
        <v>10</v>
      </c>
      <c r="E21" s="23">
        <f>7+4+6+12+7+3</f>
        <v>39</v>
      </c>
      <c r="F21" s="23">
        <v>29</v>
      </c>
      <c r="G21" s="23">
        <f t="shared" si="0"/>
        <v>20</v>
      </c>
      <c r="H21" s="9">
        <v>5.4</v>
      </c>
      <c r="I21" s="5">
        <f t="shared" si="1"/>
        <v>210.60000000000002</v>
      </c>
    </row>
    <row r="22" spans="1:9" x14ac:dyDescent="0.2">
      <c r="A22" s="6">
        <f t="shared" si="2"/>
        <v>16</v>
      </c>
      <c r="B22" s="7" t="s">
        <v>30</v>
      </c>
      <c r="C22" s="8" t="s">
        <v>16</v>
      </c>
      <c r="D22" s="21">
        <v>0</v>
      </c>
      <c r="E22" s="23">
        <f>76+6+12+64+80+40+12+120+80</f>
        <v>490</v>
      </c>
      <c r="F22" s="23">
        <v>490</v>
      </c>
      <c r="G22" s="23">
        <f t="shared" si="0"/>
        <v>0</v>
      </c>
      <c r="H22" s="9">
        <v>3.15</v>
      </c>
      <c r="I22" s="5">
        <f t="shared" ref="I22:I34" si="3">E22*H22</f>
        <v>1543.5</v>
      </c>
    </row>
    <row r="23" spans="1:9" x14ac:dyDescent="0.2">
      <c r="A23" s="6">
        <f t="shared" si="2"/>
        <v>17</v>
      </c>
      <c r="B23" s="7" t="s">
        <v>31</v>
      </c>
      <c r="C23" s="8" t="s">
        <v>16</v>
      </c>
      <c r="D23" s="21">
        <v>16</v>
      </c>
      <c r="E23" s="23">
        <f>40+6+12+32+40+15</f>
        <v>145</v>
      </c>
      <c r="F23" s="23">
        <v>155</v>
      </c>
      <c r="G23" s="23">
        <f t="shared" si="0"/>
        <v>6</v>
      </c>
      <c r="H23" s="9">
        <v>2</v>
      </c>
      <c r="I23" s="5">
        <f t="shared" si="3"/>
        <v>290</v>
      </c>
    </row>
    <row r="24" spans="1:9" x14ac:dyDescent="0.2">
      <c r="A24" s="6">
        <f t="shared" si="2"/>
        <v>18</v>
      </c>
      <c r="B24" s="7" t="s">
        <v>32</v>
      </c>
      <c r="C24" s="8" t="s">
        <v>33</v>
      </c>
      <c r="D24" s="21">
        <v>0</v>
      </c>
      <c r="E24" s="23">
        <f>19+12+32+62+25+60+90</f>
        <v>300</v>
      </c>
      <c r="F24" s="23">
        <v>300</v>
      </c>
      <c r="G24" s="23">
        <f t="shared" si="0"/>
        <v>0</v>
      </c>
      <c r="H24" s="9">
        <v>75</v>
      </c>
      <c r="I24" s="5">
        <f t="shared" si="3"/>
        <v>22500</v>
      </c>
    </row>
    <row r="25" spans="1:9" x14ac:dyDescent="0.2">
      <c r="A25" s="6">
        <f t="shared" si="2"/>
        <v>19</v>
      </c>
      <c r="B25" s="7" t="s">
        <v>34</v>
      </c>
      <c r="C25" s="8" t="s">
        <v>33</v>
      </c>
      <c r="D25" s="21">
        <v>23</v>
      </c>
      <c r="E25" s="23">
        <f>5+36+10+4+64+125+38+15+35+15</f>
        <v>347</v>
      </c>
      <c r="F25" s="23">
        <v>367</v>
      </c>
      <c r="G25" s="23">
        <f t="shared" si="0"/>
        <v>3</v>
      </c>
      <c r="H25" s="9">
        <v>16.2</v>
      </c>
      <c r="I25" s="5">
        <f t="shared" si="3"/>
        <v>5621.4</v>
      </c>
    </row>
    <row r="26" spans="1:9" x14ac:dyDescent="0.2">
      <c r="A26" s="6">
        <f t="shared" si="2"/>
        <v>20</v>
      </c>
      <c r="B26" s="7" t="s">
        <v>35</v>
      </c>
      <c r="C26" s="8" t="s">
        <v>16</v>
      </c>
      <c r="D26" s="21">
        <v>0</v>
      </c>
      <c r="E26" s="23">
        <f>20+150+8+40+25+12+273+64+36</f>
        <v>628</v>
      </c>
      <c r="F26" s="23">
        <v>628</v>
      </c>
      <c r="G26" s="23">
        <f t="shared" si="0"/>
        <v>0</v>
      </c>
      <c r="H26" s="9">
        <v>1.8</v>
      </c>
      <c r="I26" s="5">
        <f t="shared" si="3"/>
        <v>1130.4000000000001</v>
      </c>
    </row>
    <row r="27" spans="1:9" x14ac:dyDescent="0.2">
      <c r="A27" s="6">
        <f t="shared" si="2"/>
        <v>21</v>
      </c>
      <c r="B27" s="7" t="s">
        <v>36</v>
      </c>
      <c r="C27" s="8" t="s">
        <v>16</v>
      </c>
      <c r="D27" s="21">
        <v>0</v>
      </c>
      <c r="E27" s="23">
        <f>7+6+6+6+2+7+3</f>
        <v>37</v>
      </c>
      <c r="F27" s="23">
        <v>37</v>
      </c>
      <c r="G27" s="23">
        <f t="shared" si="0"/>
        <v>0</v>
      </c>
      <c r="H27" s="9">
        <v>6.99</v>
      </c>
      <c r="I27" s="5">
        <f t="shared" si="3"/>
        <v>258.63</v>
      </c>
    </row>
    <row r="28" spans="1:9" x14ac:dyDescent="0.2">
      <c r="A28" s="6">
        <f t="shared" si="2"/>
        <v>22</v>
      </c>
      <c r="B28" s="7" t="s">
        <v>37</v>
      </c>
      <c r="C28" s="8" t="s">
        <v>19</v>
      </c>
      <c r="D28" s="21">
        <v>0</v>
      </c>
      <c r="E28" s="23">
        <f>16+6+6+18+4+70+30</f>
        <v>150</v>
      </c>
      <c r="F28" s="23">
        <v>150</v>
      </c>
      <c r="G28" s="23">
        <f t="shared" si="0"/>
        <v>0</v>
      </c>
      <c r="H28" s="9">
        <v>5.45</v>
      </c>
      <c r="I28" s="5">
        <f t="shared" si="3"/>
        <v>817.5</v>
      </c>
    </row>
    <row r="29" spans="1:9" x14ac:dyDescent="0.2">
      <c r="A29" s="6">
        <f t="shared" si="2"/>
        <v>23</v>
      </c>
      <c r="B29" s="7" t="s">
        <v>38</v>
      </c>
      <c r="C29" s="8" t="s">
        <v>19</v>
      </c>
      <c r="D29" s="21">
        <v>94</v>
      </c>
      <c r="E29" s="23">
        <f>32+6+64+230+50+390+700+500</f>
        <v>1972</v>
      </c>
      <c r="F29" s="23">
        <v>1952</v>
      </c>
      <c r="G29" s="23">
        <f t="shared" si="0"/>
        <v>114</v>
      </c>
      <c r="H29" s="9">
        <v>2.4</v>
      </c>
      <c r="I29" s="5">
        <f t="shared" si="3"/>
        <v>4732.8</v>
      </c>
    </row>
    <row r="30" spans="1:9" x14ac:dyDescent="0.2">
      <c r="A30" s="6">
        <f t="shared" si="2"/>
        <v>24</v>
      </c>
      <c r="B30" s="7" t="s">
        <v>39</v>
      </c>
      <c r="C30" s="8" t="s">
        <v>16</v>
      </c>
      <c r="D30" s="21">
        <v>8</v>
      </c>
      <c r="E30" s="23">
        <f>15+10+4+6+8+7+19+6</f>
        <v>75</v>
      </c>
      <c r="F30" s="23">
        <v>63</v>
      </c>
      <c r="G30" s="23">
        <f t="shared" si="0"/>
        <v>20</v>
      </c>
      <c r="H30" s="9">
        <v>11</v>
      </c>
      <c r="I30" s="5">
        <f t="shared" si="3"/>
        <v>825</v>
      </c>
    </row>
    <row r="31" spans="1:9" x14ac:dyDescent="0.2">
      <c r="A31" s="6">
        <f t="shared" si="2"/>
        <v>25</v>
      </c>
      <c r="B31" s="7" t="s">
        <v>40</v>
      </c>
      <c r="C31" s="8" t="s">
        <v>33</v>
      </c>
      <c r="D31" s="21">
        <v>5</v>
      </c>
      <c r="E31" s="23">
        <f>20+42+6+95+136+220+205+275+300+350+50</f>
        <v>1699</v>
      </c>
      <c r="F31" s="23">
        <v>1699</v>
      </c>
      <c r="G31" s="23">
        <f t="shared" si="0"/>
        <v>5</v>
      </c>
      <c r="H31" s="9">
        <v>12.5</v>
      </c>
      <c r="I31" s="5">
        <f t="shared" si="3"/>
        <v>21237.5</v>
      </c>
    </row>
    <row r="32" spans="1:9" x14ac:dyDescent="0.2">
      <c r="A32" s="6">
        <f t="shared" si="2"/>
        <v>26</v>
      </c>
      <c r="B32" s="7" t="s">
        <v>41</v>
      </c>
      <c r="C32" s="8" t="s">
        <v>33</v>
      </c>
      <c r="D32" s="21"/>
      <c r="E32" s="23">
        <f>80+50+140</f>
        <v>270</v>
      </c>
      <c r="F32" s="23">
        <v>270</v>
      </c>
      <c r="G32" s="23">
        <f t="shared" si="0"/>
        <v>0</v>
      </c>
      <c r="H32" s="9">
        <v>32</v>
      </c>
      <c r="I32" s="5">
        <f t="shared" si="3"/>
        <v>8640</v>
      </c>
    </row>
    <row r="33" spans="1:9" x14ac:dyDescent="0.2">
      <c r="A33" s="6">
        <f t="shared" si="2"/>
        <v>27</v>
      </c>
      <c r="B33" s="7" t="s">
        <v>44</v>
      </c>
      <c r="C33" s="8" t="s">
        <v>33</v>
      </c>
      <c r="D33" s="21">
        <v>0</v>
      </c>
      <c r="E33" s="23">
        <f>28+36+6+30+64+134+2+50+50</f>
        <v>400</v>
      </c>
      <c r="F33" s="23">
        <v>400</v>
      </c>
      <c r="G33" s="23">
        <f t="shared" si="0"/>
        <v>0</v>
      </c>
      <c r="H33" s="9">
        <v>8.5</v>
      </c>
      <c r="I33" s="5">
        <f t="shared" ref="I33" si="4">E33*H33</f>
        <v>3400</v>
      </c>
    </row>
    <row r="34" spans="1:9" x14ac:dyDescent="0.2">
      <c r="A34" s="6">
        <f t="shared" si="2"/>
        <v>28</v>
      </c>
      <c r="B34" s="7" t="s">
        <v>42</v>
      </c>
      <c r="C34" s="8" t="s">
        <v>16</v>
      </c>
      <c r="D34" s="21">
        <v>0</v>
      </c>
      <c r="E34" s="23">
        <f>7+2+8+4+10</f>
        <v>31</v>
      </c>
      <c r="F34" s="23">
        <v>31</v>
      </c>
      <c r="G34" s="23">
        <f t="shared" si="0"/>
        <v>0</v>
      </c>
      <c r="H34" s="9">
        <v>6.69</v>
      </c>
      <c r="I34" s="5">
        <f t="shared" si="3"/>
        <v>207.39000000000001</v>
      </c>
    </row>
    <row r="35" spans="1:9" x14ac:dyDescent="0.2">
      <c r="A35" s="6">
        <f t="shared" si="2"/>
        <v>29</v>
      </c>
      <c r="B35" s="7" t="s">
        <v>45</v>
      </c>
      <c r="C35" s="8" t="s">
        <v>16</v>
      </c>
      <c r="D35" s="21">
        <v>0</v>
      </c>
      <c r="E35" s="23">
        <f>7+4+6+5+15</f>
        <v>37</v>
      </c>
      <c r="F35" s="23">
        <v>37</v>
      </c>
      <c r="G35" s="23">
        <f t="shared" ref="G35" si="5">(E35-F35)+D35</f>
        <v>0</v>
      </c>
      <c r="H35" s="9">
        <v>9.0500000000000007</v>
      </c>
      <c r="I35" s="5">
        <f t="shared" ref="I35" si="6">E35*H35</f>
        <v>334.85</v>
      </c>
    </row>
    <row r="36" spans="1:9" x14ac:dyDescent="0.2">
      <c r="A36" s="6">
        <f t="shared" si="2"/>
        <v>30</v>
      </c>
      <c r="B36" s="7" t="s">
        <v>46</v>
      </c>
      <c r="C36" s="8" t="s">
        <v>16</v>
      </c>
      <c r="D36" s="21">
        <v>0</v>
      </c>
      <c r="E36" s="23">
        <v>2</v>
      </c>
      <c r="F36" s="23">
        <v>2</v>
      </c>
      <c r="G36" s="23">
        <f t="shared" ref="G36:G46" si="7">(E36-F36)+D36</f>
        <v>0</v>
      </c>
      <c r="H36" s="9">
        <v>5</v>
      </c>
      <c r="I36" s="5">
        <f t="shared" ref="I36:I46" si="8">E36*H36</f>
        <v>10</v>
      </c>
    </row>
    <row r="37" spans="1:9" x14ac:dyDescent="0.2">
      <c r="A37" s="6">
        <f t="shared" si="2"/>
        <v>31</v>
      </c>
      <c r="B37" s="7" t="s">
        <v>47</v>
      </c>
      <c r="C37" s="8" t="s">
        <v>19</v>
      </c>
      <c r="D37" s="21">
        <v>0</v>
      </c>
      <c r="E37" s="23">
        <v>500</v>
      </c>
      <c r="F37" s="23">
        <v>500</v>
      </c>
      <c r="G37" s="23">
        <f t="shared" si="7"/>
        <v>0</v>
      </c>
      <c r="H37" s="9">
        <v>4</v>
      </c>
      <c r="I37" s="5">
        <f t="shared" si="8"/>
        <v>2000</v>
      </c>
    </row>
    <row r="38" spans="1:9" x14ac:dyDescent="0.2">
      <c r="A38" s="6">
        <f t="shared" si="2"/>
        <v>32</v>
      </c>
      <c r="B38" s="7" t="s">
        <v>48</v>
      </c>
      <c r="C38" s="8" t="s">
        <v>16</v>
      </c>
      <c r="D38" s="21">
        <v>0</v>
      </c>
      <c r="E38" s="23">
        <v>20</v>
      </c>
      <c r="F38" s="23">
        <v>20</v>
      </c>
      <c r="G38" s="23">
        <f t="shared" si="7"/>
        <v>0</v>
      </c>
      <c r="H38" s="9">
        <v>1.9</v>
      </c>
      <c r="I38" s="5">
        <f t="shared" si="8"/>
        <v>38</v>
      </c>
    </row>
    <row r="39" spans="1:9" x14ac:dyDescent="0.2">
      <c r="A39" s="6">
        <f t="shared" si="2"/>
        <v>33</v>
      </c>
      <c r="B39" s="7" t="s">
        <v>49</v>
      </c>
      <c r="C39" s="8" t="s">
        <v>16</v>
      </c>
      <c r="D39" s="21">
        <v>0</v>
      </c>
      <c r="E39" s="23">
        <v>10</v>
      </c>
      <c r="F39" s="23">
        <v>10</v>
      </c>
      <c r="G39" s="23">
        <f t="shared" si="7"/>
        <v>0</v>
      </c>
      <c r="H39" s="9">
        <v>8</v>
      </c>
      <c r="I39" s="5">
        <f t="shared" si="8"/>
        <v>80</v>
      </c>
    </row>
    <row r="40" spans="1:9" x14ac:dyDescent="0.2">
      <c r="A40" s="6">
        <f t="shared" si="2"/>
        <v>34</v>
      </c>
      <c r="B40" s="7" t="s">
        <v>50</v>
      </c>
      <c r="C40" s="8" t="s">
        <v>16</v>
      </c>
      <c r="D40" s="21">
        <v>0</v>
      </c>
      <c r="E40" s="23">
        <v>15</v>
      </c>
      <c r="F40" s="23">
        <v>15</v>
      </c>
      <c r="G40" s="23">
        <f t="shared" si="7"/>
        <v>0</v>
      </c>
      <c r="H40" s="9">
        <v>4</v>
      </c>
      <c r="I40" s="5">
        <f t="shared" si="8"/>
        <v>60</v>
      </c>
    </row>
    <row r="41" spans="1:9" x14ac:dyDescent="0.2">
      <c r="A41" s="6">
        <f t="shared" si="2"/>
        <v>35</v>
      </c>
      <c r="B41" s="7" t="s">
        <v>51</v>
      </c>
      <c r="C41" s="8" t="s">
        <v>19</v>
      </c>
      <c r="D41" s="21">
        <v>0</v>
      </c>
      <c r="E41" s="23">
        <v>200</v>
      </c>
      <c r="F41" s="23">
        <v>200</v>
      </c>
      <c r="G41" s="23">
        <f t="shared" si="7"/>
        <v>0</v>
      </c>
      <c r="H41" s="9">
        <v>4.55</v>
      </c>
      <c r="I41" s="5">
        <f t="shared" si="8"/>
        <v>910</v>
      </c>
    </row>
    <row r="42" spans="1:9" x14ac:dyDescent="0.2">
      <c r="A42" s="6">
        <f t="shared" si="2"/>
        <v>36</v>
      </c>
      <c r="B42" s="7" t="s">
        <v>52</v>
      </c>
      <c r="C42" s="8" t="s">
        <v>16</v>
      </c>
      <c r="D42" s="21">
        <v>0</v>
      </c>
      <c r="E42" s="23">
        <v>20</v>
      </c>
      <c r="F42" s="23">
        <v>20</v>
      </c>
      <c r="G42" s="23">
        <f t="shared" si="7"/>
        <v>0</v>
      </c>
      <c r="H42" s="9">
        <v>1.79</v>
      </c>
      <c r="I42" s="5">
        <f t="shared" si="8"/>
        <v>35.799999999999997</v>
      </c>
    </row>
    <row r="43" spans="1:9" x14ac:dyDescent="0.2">
      <c r="A43" s="6">
        <f t="shared" si="2"/>
        <v>37</v>
      </c>
      <c r="B43" s="7" t="s">
        <v>53</v>
      </c>
      <c r="C43" s="8" t="s">
        <v>33</v>
      </c>
      <c r="D43" s="21">
        <v>0</v>
      </c>
      <c r="E43" s="23">
        <v>200</v>
      </c>
      <c r="F43" s="23">
        <v>200</v>
      </c>
      <c r="G43" s="23">
        <f t="shared" si="7"/>
        <v>0</v>
      </c>
      <c r="H43" s="9">
        <v>17</v>
      </c>
      <c r="I43" s="5">
        <f t="shared" si="8"/>
        <v>3400</v>
      </c>
    </row>
    <row r="44" spans="1:9" x14ac:dyDescent="0.2">
      <c r="A44" s="6">
        <f t="shared" si="2"/>
        <v>38</v>
      </c>
      <c r="B44" s="7" t="s">
        <v>54</v>
      </c>
      <c r="C44" s="8" t="s">
        <v>16</v>
      </c>
      <c r="D44" s="21">
        <v>0</v>
      </c>
      <c r="E44" s="23">
        <v>10</v>
      </c>
      <c r="F44" s="23">
        <v>10</v>
      </c>
      <c r="G44" s="23">
        <f t="shared" si="7"/>
        <v>0</v>
      </c>
      <c r="H44" s="9">
        <v>10</v>
      </c>
      <c r="I44" s="5">
        <f t="shared" si="8"/>
        <v>100</v>
      </c>
    </row>
    <row r="45" spans="1:9" x14ac:dyDescent="0.2">
      <c r="A45" s="6">
        <f t="shared" si="2"/>
        <v>39</v>
      </c>
      <c r="B45" s="7" t="s">
        <v>55</v>
      </c>
      <c r="C45" s="8" t="s">
        <v>16</v>
      </c>
      <c r="D45" s="21">
        <v>0</v>
      </c>
      <c r="E45" s="23">
        <v>20</v>
      </c>
      <c r="F45" s="23">
        <v>20</v>
      </c>
      <c r="G45" s="23">
        <f t="shared" si="7"/>
        <v>0</v>
      </c>
      <c r="H45" s="9">
        <v>8.99</v>
      </c>
      <c r="I45" s="5">
        <f t="shared" si="8"/>
        <v>179.8</v>
      </c>
    </row>
    <row r="46" spans="1:9" x14ac:dyDescent="0.2">
      <c r="A46" s="6">
        <f t="shared" si="2"/>
        <v>40</v>
      </c>
      <c r="B46" s="7" t="s">
        <v>56</v>
      </c>
      <c r="C46" s="8" t="s">
        <v>16</v>
      </c>
      <c r="D46" s="21">
        <v>0</v>
      </c>
      <c r="E46" s="23">
        <v>10</v>
      </c>
      <c r="F46" s="23">
        <v>10</v>
      </c>
      <c r="G46" s="23">
        <f t="shared" si="7"/>
        <v>0</v>
      </c>
      <c r="H46" s="9">
        <v>20</v>
      </c>
      <c r="I46" s="5">
        <f t="shared" si="8"/>
        <v>200</v>
      </c>
    </row>
  </sheetData>
  <mergeCells count="11">
    <mergeCell ref="F4:F6"/>
    <mergeCell ref="G4:G6"/>
    <mergeCell ref="A1:I1"/>
    <mergeCell ref="D3:G3"/>
    <mergeCell ref="H3:H6"/>
    <mergeCell ref="I3:I6"/>
    <mergeCell ref="C3:C6"/>
    <mergeCell ref="B3:B6"/>
    <mergeCell ref="A3:A6"/>
    <mergeCell ref="D4:D6"/>
    <mergeCell ref="E4:E6"/>
  </mergeCells>
  <pageMargins left="0" right="0" top="0.19685039370078741" bottom="0.78740157480314965" header="0.1968503937007874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</dc:creator>
  <cp:lastModifiedBy>Sanclair Solon</cp:lastModifiedBy>
  <cp:lastPrinted>2016-10-06T18:09:04Z</cp:lastPrinted>
  <dcterms:created xsi:type="dcterms:W3CDTF">2016-10-06T17:15:15Z</dcterms:created>
  <dcterms:modified xsi:type="dcterms:W3CDTF">2020-06-30T17:45:43Z</dcterms:modified>
</cp:coreProperties>
</file>